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9425" windowHeight="10965" firstSheet="1" activeTab="1"/>
  </bookViews>
  <sheets>
    <sheet name="Rental Income" sheetId="3" state="hidden" r:id="rId1"/>
    <sheet name="Rental Income Section" sheetId="2" r:id="rId2"/>
  </sheets>
  <calcPr calcId="145621"/>
</workbook>
</file>

<file path=xl/calcChain.xml><?xml version="1.0" encoding="utf-8"?>
<calcChain xmlns="http://schemas.openxmlformats.org/spreadsheetml/2006/main">
  <c r="E5" i="3" l="1"/>
  <c r="D5" i="3"/>
  <c r="E6" i="2" l="1"/>
  <c r="D6" i="2"/>
  <c r="E52" i="2" l="1"/>
  <c r="C60" i="3" l="1"/>
  <c r="B60" i="3"/>
  <c r="E56" i="3"/>
  <c r="D56" i="3"/>
  <c r="D58" i="3" s="1"/>
  <c r="D60" i="3" s="1"/>
  <c r="C52" i="3"/>
  <c r="B52" i="3"/>
  <c r="E48" i="3"/>
  <c r="D48" i="3"/>
  <c r="E50" i="3" s="1"/>
  <c r="C39" i="3"/>
  <c r="C38" i="3"/>
  <c r="C37" i="3"/>
  <c r="C36" i="3"/>
  <c r="C40" i="3" s="1"/>
  <c r="C42" i="3" s="1"/>
  <c r="C32" i="3"/>
  <c r="C31" i="3"/>
  <c r="C28" i="3"/>
  <c r="C20" i="3"/>
  <c r="B20" i="3"/>
  <c r="B18" i="3"/>
  <c r="C16" i="3"/>
  <c r="C14" i="3"/>
  <c r="C21" i="3" s="1"/>
  <c r="B14" i="3"/>
  <c r="B21" i="3" s="1"/>
  <c r="C11" i="3"/>
  <c r="B11" i="3"/>
  <c r="C10" i="3"/>
  <c r="B10" i="3"/>
  <c r="C7" i="3"/>
  <c r="B7" i="3"/>
  <c r="C6" i="3"/>
  <c r="C8" i="3" s="1"/>
  <c r="B6" i="3"/>
  <c r="B8" i="3" s="1"/>
  <c r="C4" i="3"/>
  <c r="D3" i="3"/>
  <c r="C60" i="2"/>
  <c r="B60" i="2"/>
  <c r="C52" i="2"/>
  <c r="B52" i="2"/>
  <c r="D48" i="2"/>
  <c r="C40" i="2"/>
  <c r="C39" i="2"/>
  <c r="C38" i="2"/>
  <c r="C37" i="2"/>
  <c r="C33" i="2"/>
  <c r="C32" i="2"/>
  <c r="C29" i="2"/>
  <c r="C20" i="2"/>
  <c r="B20" i="2"/>
  <c r="B18" i="2"/>
  <c r="C16" i="2"/>
  <c r="C14" i="2"/>
  <c r="C21" i="2" s="1"/>
  <c r="B14" i="2"/>
  <c r="B21" i="2" s="1"/>
  <c r="C11" i="2"/>
  <c r="B11" i="2"/>
  <c r="C10" i="2"/>
  <c r="B10" i="2"/>
  <c r="C7" i="2"/>
  <c r="B7" i="2"/>
  <c r="C6" i="2"/>
  <c r="D3" i="2" s="1"/>
  <c r="B6" i="2"/>
  <c r="B8" i="2" s="1"/>
  <c r="C4" i="2"/>
  <c r="E59" i="3" l="1"/>
  <c r="F56" i="2"/>
  <c r="E51" i="3"/>
  <c r="E52" i="3" s="1"/>
  <c r="F48" i="2"/>
  <c r="C8" i="2"/>
  <c r="C12" i="2" s="1"/>
  <c r="C35" i="2"/>
  <c r="C34" i="3"/>
  <c r="E58" i="3"/>
  <c r="C41" i="2"/>
  <c r="C43" i="2" s="1"/>
  <c r="C12" i="3"/>
  <c r="C9" i="3"/>
  <c r="B12" i="3"/>
  <c r="B9" i="3"/>
  <c r="D50" i="3"/>
  <c r="D52" i="3" s="1"/>
  <c r="D62" i="3" s="1"/>
  <c r="D6" i="3" s="1"/>
  <c r="E3" i="3" s="1"/>
  <c r="B12" i="2"/>
  <c r="B9" i="2"/>
  <c r="D50" i="2"/>
  <c r="D52" i="2" s="1"/>
  <c r="E60" i="3" l="1"/>
  <c r="F60" i="2" s="1"/>
  <c r="F52" i="2"/>
  <c r="C9" i="2"/>
  <c r="C15" i="3"/>
  <c r="C17" i="3" s="1"/>
  <c r="C13" i="3"/>
  <c r="B15" i="3"/>
  <c r="B17" i="3" s="1"/>
  <c r="B13" i="3"/>
  <c r="B15" i="2"/>
  <c r="B17" i="2" s="1"/>
  <c r="B13" i="2"/>
  <c r="C15" i="2"/>
  <c r="C17" i="2" s="1"/>
  <c r="C13" i="2"/>
  <c r="E62" i="3" l="1"/>
  <c r="E6" i="3" s="1"/>
  <c r="F6" i="2" s="1"/>
  <c r="B22" i="3"/>
  <c r="B24" i="3" s="1"/>
  <c r="B19" i="3"/>
  <c r="C22" i="3"/>
  <c r="C24" i="3" s="1"/>
  <c r="C19" i="3"/>
  <c r="C22" i="2"/>
  <c r="C24" i="2" s="1"/>
  <c r="C19" i="2"/>
  <c r="B22" i="2"/>
  <c r="B24" i="2" s="1"/>
  <c r="B19" i="2"/>
  <c r="F62" i="2" l="1"/>
</calcChain>
</file>

<file path=xl/sharedStrings.xml><?xml version="1.0" encoding="utf-8"?>
<sst xmlns="http://schemas.openxmlformats.org/spreadsheetml/2006/main" count="173" uniqueCount="59">
  <si>
    <t>NM</t>
  </si>
  <si>
    <t>Rental Income - External</t>
  </si>
  <si>
    <t>Rent lost from 2011E  Sales (mid-year)</t>
  </si>
  <si>
    <t>Rental Income Lost, total per sale</t>
  </si>
  <si>
    <t>Sales Yield (gross)</t>
  </si>
  <si>
    <t>Sales Volume</t>
  </si>
  <si>
    <t>New Rent from Acquisitions, per year</t>
  </si>
  <si>
    <t>New Rent from 2012E  Acquisitions (mid-year)</t>
  </si>
  <si>
    <t>New Rent from 2011E  Acquisitions (mid-year)</t>
  </si>
  <si>
    <t>Rental Income Gained, total per acquisition</t>
  </si>
  <si>
    <t>Acquisition Yield (gross)</t>
  </si>
  <si>
    <t>Acquisition Volume</t>
  </si>
  <si>
    <t>2012E</t>
  </si>
  <si>
    <t>2011E</t>
  </si>
  <si>
    <t>2010A</t>
  </si>
  <si>
    <t>2009A</t>
  </si>
  <si>
    <t>Acquisitions, net of Sales</t>
  </si>
  <si>
    <t>Total Assets &amp; Liabilities</t>
  </si>
  <si>
    <t>Equity</t>
  </si>
  <si>
    <t>Total Liabilities</t>
  </si>
  <si>
    <t>Trade Payables</t>
  </si>
  <si>
    <t>Other Provisions &amp; Liabilties</t>
  </si>
  <si>
    <t>Derivatives &amp; Profit Participation Rights</t>
  </si>
  <si>
    <t>Debt</t>
  </si>
  <si>
    <t>Total Assets</t>
  </si>
  <si>
    <t>Cash</t>
  </si>
  <si>
    <t>Receivables</t>
  </si>
  <si>
    <t>Intangibles, Derivatives and Financial Assets</t>
  </si>
  <si>
    <t>PP &amp; E</t>
  </si>
  <si>
    <t>Equity Investments (JVs)</t>
  </si>
  <si>
    <t>Investment Property</t>
  </si>
  <si>
    <t>Alstria Model Balance Sheet - Assets</t>
  </si>
  <si>
    <t>FFO per Share</t>
  </si>
  <si>
    <t>Shares Outstanding (average)</t>
  </si>
  <si>
    <t>FFO</t>
  </si>
  <si>
    <t>Add back: D&amp;A</t>
  </si>
  <si>
    <t>Other non-operating items, net</t>
  </si>
  <si>
    <t>Tax Rate</t>
  </si>
  <si>
    <t>Cash Taxes</t>
  </si>
  <si>
    <t>PBT</t>
  </si>
  <si>
    <t>Cash Interest Expense, net</t>
  </si>
  <si>
    <t>EBIT</t>
  </si>
  <si>
    <t>D&amp;A</t>
  </si>
  <si>
    <t>EBITDA Margin</t>
  </si>
  <si>
    <t>EBITDA</t>
  </si>
  <si>
    <t>Other Expenses &amp; Income, net</t>
  </si>
  <si>
    <t>Corporate Expense</t>
  </si>
  <si>
    <t>NOI Margin</t>
  </si>
  <si>
    <t>NOI</t>
  </si>
  <si>
    <t>Operating Expenses</t>
  </si>
  <si>
    <t>Total Rental Income</t>
  </si>
  <si>
    <t>Organic rental growth</t>
  </si>
  <si>
    <t>Rental Income - Organic</t>
  </si>
  <si>
    <t>Alstria Model Income Statement</t>
  </si>
  <si>
    <t>Rent lost from 2012E  Sales (mid-year)</t>
  </si>
  <si>
    <t>Rent lost from Sales, per year</t>
  </si>
  <si>
    <t>** Unhide "Rental Income - Complete" to compare your results by pressing: ALT + H + O + U + H + Enter</t>
  </si>
  <si>
    <t>Complete Formula</t>
  </si>
  <si>
    <t>&lt;--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</si>
</sst>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;\(#,###\);&quot;   -   &quot;"/>
    <numFmt numFmtId="165" formatCode="#,##0;\(#,##0\);&quot;  -   &quot;"/>
    <numFmt numFmtId="166" formatCode="\€##,##0.00;\(\€##,##0.00\);&quot;   -   &quot;"/>
    <numFmt numFmtId="167" formatCode="0.0%"/>
  </numFmts>
  <fonts count="1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color rgb="FF3333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11"/>
      <color rgb="FF3333FF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6"/>
      <color rgb="FFC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/>
    <xf numFmtId="164" fontId="1" fillId="0" borderId="0" xfId="0" applyNumberFormat="1" applyFont="1"/>
    <xf numFmtId="0" fontId="2" fillId="0" borderId="0" xfId="0" applyFont="1" applyAlignment="1">
      <alignment horizontal="right"/>
    </xf>
    <xf numFmtId="164" fontId="3" fillId="0" borderId="0" xfId="0" applyNumberFormat="1" applyFont="1" applyBorder="1"/>
    <xf numFmtId="164" fontId="3" fillId="0" borderId="1" xfId="0" applyNumberFormat="1" applyFont="1" applyBorder="1"/>
    <xf numFmtId="0" fontId="2" fillId="0" borderId="1" xfId="0" applyFont="1" applyBorder="1" applyAlignment="1">
      <alignment horizontal="right"/>
    </xf>
    <xf numFmtId="164" fontId="3" fillId="0" borderId="0" xfId="0" applyNumberFormat="1" applyFont="1"/>
    <xf numFmtId="10" fontId="4" fillId="0" borderId="1" xfId="0" applyNumberFormat="1" applyFont="1" applyBorder="1"/>
    <xf numFmtId="164" fontId="4" fillId="0" borderId="0" xfId="0" applyNumberFormat="1" applyFont="1"/>
    <xf numFmtId="0" fontId="1" fillId="0" borderId="1" xfId="0" applyFont="1" applyBorder="1" applyAlignment="1">
      <alignment horizontal="right"/>
    </xf>
    <xf numFmtId="0" fontId="5" fillId="0" borderId="1" xfId="0" applyFont="1" applyBorder="1" applyAlignment="1"/>
    <xf numFmtId="165" fontId="1" fillId="0" borderId="0" xfId="0" applyNumberFormat="1" applyFont="1"/>
    <xf numFmtId="165" fontId="4" fillId="2" borderId="1" xfId="0" applyNumberFormat="1" applyFont="1" applyFill="1" applyBorder="1"/>
    <xf numFmtId="165" fontId="4" fillId="2" borderId="0" xfId="0" applyNumberFormat="1" applyFont="1" applyFill="1" applyBorder="1"/>
    <xf numFmtId="165" fontId="3" fillId="2" borderId="0" xfId="0" applyNumberFormat="1" applyFont="1" applyFill="1" applyBorder="1"/>
    <xf numFmtId="0" fontId="1" fillId="0" borderId="1" xfId="0" applyFont="1" applyFill="1" applyBorder="1" applyAlignment="1">
      <alignment horizontal="right"/>
    </xf>
    <xf numFmtId="0" fontId="1" fillId="0" borderId="1" xfId="0" applyFont="1" applyBorder="1"/>
    <xf numFmtId="0" fontId="1" fillId="0" borderId="1" xfId="0" applyFont="1" applyFill="1" applyBorder="1" applyAlignment="1"/>
    <xf numFmtId="166" fontId="1" fillId="0" borderId="0" xfId="0" applyNumberFormat="1" applyFont="1"/>
    <xf numFmtId="164" fontId="1" fillId="0" borderId="1" xfId="0" applyNumberFormat="1" applyFont="1" applyBorder="1"/>
    <xf numFmtId="164" fontId="6" fillId="0" borderId="0" xfId="0" applyNumberFormat="1" applyFont="1"/>
    <xf numFmtId="164" fontId="6" fillId="2" borderId="1" xfId="0" applyNumberFormat="1" applyFont="1" applyFill="1" applyBorder="1"/>
    <xf numFmtId="164" fontId="4" fillId="0" borderId="1" xfId="0" applyNumberFormat="1" applyFont="1" applyBorder="1"/>
    <xf numFmtId="167" fontId="7" fillId="0" borderId="0" xfId="0" applyNumberFormat="1" applyFont="1"/>
    <xf numFmtId="0" fontId="7" fillId="0" borderId="0" xfId="0" applyFont="1" applyAlignment="1"/>
    <xf numFmtId="164" fontId="6" fillId="0" borderId="1" xfId="0" applyNumberFormat="1" applyFont="1" applyBorder="1"/>
    <xf numFmtId="167" fontId="1" fillId="0" borderId="0" xfId="0" applyNumberFormat="1" applyFont="1"/>
    <xf numFmtId="0" fontId="1" fillId="0" borderId="0" xfId="0" applyFont="1" applyFill="1" applyBorder="1" applyAlignment="1"/>
    <xf numFmtId="164" fontId="8" fillId="0" borderId="1" xfId="0" applyNumberFormat="1" applyFont="1" applyBorder="1" applyAlignment="1">
      <alignment horizontal="right"/>
    </xf>
    <xf numFmtId="167" fontId="9" fillId="0" borderId="0" xfId="0" applyNumberFormat="1" applyFont="1"/>
    <xf numFmtId="167" fontId="10" fillId="0" borderId="0" xfId="0" applyNumberFormat="1" applyFont="1"/>
    <xf numFmtId="164" fontId="8" fillId="0" borderId="0" xfId="0" applyNumberFormat="1" applyFont="1" applyAlignment="1">
      <alignment horizontal="right"/>
    </xf>
    <xf numFmtId="0" fontId="7" fillId="0" borderId="0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/>
    <xf numFmtId="0" fontId="11" fillId="0" borderId="0" xfId="0" applyFont="1" applyAlignment="1"/>
    <xf numFmtId="0" fontId="12" fillId="0" borderId="0" xfId="0" applyFont="1" applyAlignment="1"/>
    <xf numFmtId="164" fontId="3" fillId="3" borderId="0" xfId="0" applyNumberFormat="1" applyFont="1" applyFill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0" fontId="0" fillId="3" borderId="0" xfId="0" applyFill="1"/>
    <xf numFmtId="164" fontId="1" fillId="3" borderId="0" xfId="0" applyNumberFormat="1" applyFont="1" applyFill="1"/>
    <xf numFmtId="165" fontId="0" fillId="0" borderId="2" xfId="0" applyNumberFormat="1" applyBorder="1" applyAlignment="1">
      <alignment horizontal="center"/>
    </xf>
    <xf numFmtId="164" fontId="9" fillId="0" borderId="1" xfId="0" applyNumberFormat="1" applyFont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167" fontId="10" fillId="0" borderId="0" xfId="0" applyNumberFormat="1" applyFont="1" applyBorder="1"/>
    <xf numFmtId="167" fontId="9" fillId="2" borderId="0" xfId="0" applyNumberFormat="1" applyFont="1" applyFill="1" applyBorder="1"/>
    <xf numFmtId="0" fontId="7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2"/>
  <sheetViews>
    <sheetView showGridLines="0" workbookViewId="0"/>
  </sheetViews>
  <sheetFormatPr defaultColWidth="9.140625" defaultRowHeight="15" outlineLevelRow="2" x14ac:dyDescent="0.25"/>
  <cols>
    <col min="1" max="1" width="42.5703125" style="2" customWidth="1"/>
    <col min="2" max="2" width="9.140625" style="1" customWidth="1"/>
    <col min="3" max="16384" width="9.140625" style="1"/>
  </cols>
  <sheetData>
    <row r="2" spans="1:6" ht="20.100000000000001" customHeight="1" x14ac:dyDescent="0.25">
      <c r="A2" s="36" t="s">
        <v>53</v>
      </c>
      <c r="B2" s="11" t="s">
        <v>15</v>
      </c>
      <c r="C2" s="11" t="s">
        <v>14</v>
      </c>
      <c r="D2" s="11" t="s">
        <v>13</v>
      </c>
      <c r="E2" s="11" t="s">
        <v>12</v>
      </c>
    </row>
    <row r="3" spans="1:6" ht="12.75" customHeight="1" x14ac:dyDescent="0.25">
      <c r="A3" s="35" t="s">
        <v>52</v>
      </c>
      <c r="B3" s="10">
        <v>102510</v>
      </c>
      <c r="C3" s="10">
        <v>89094</v>
      </c>
      <c r="D3" s="8">
        <f>C6*(1+D4)</f>
        <v>90875.88</v>
      </c>
      <c r="E3" s="8">
        <f>D6*(1+E4)</f>
        <v>94733.397600000011</v>
      </c>
    </row>
    <row r="4" spans="1:6" ht="12.75" customHeight="1" x14ac:dyDescent="0.25">
      <c r="A4" s="34" t="s">
        <v>51</v>
      </c>
      <c r="B4" s="33" t="s">
        <v>0</v>
      </c>
      <c r="C4" s="32">
        <f>C3/B3-1</f>
        <v>-0.13087503658179689</v>
      </c>
      <c r="D4" s="31">
        <v>0.02</v>
      </c>
      <c r="E4" s="31">
        <v>0.02</v>
      </c>
    </row>
    <row r="5" spans="1:6" ht="12.75" customHeight="1" x14ac:dyDescent="0.25">
      <c r="A5" s="29" t="s">
        <v>1</v>
      </c>
      <c r="B5" s="30" t="s">
        <v>0</v>
      </c>
      <c r="C5" s="30" t="s">
        <v>0</v>
      </c>
      <c r="D5" s="6">
        <f>D62</f>
        <v>2000</v>
      </c>
      <c r="E5" s="6">
        <f>E62</f>
        <v>4000</v>
      </c>
    </row>
    <row r="6" spans="1:6" ht="12.75" customHeight="1" x14ac:dyDescent="0.25">
      <c r="A6" s="29" t="s">
        <v>50</v>
      </c>
      <c r="B6" s="5">
        <f>SUM(B3,B5)</f>
        <v>102510</v>
      </c>
      <c r="C6" s="5">
        <f>SUM(C3,C5)</f>
        <v>89094</v>
      </c>
      <c r="D6" s="5">
        <f>SUM(D3,D5)</f>
        <v>92875.88</v>
      </c>
      <c r="E6" s="5">
        <f>SUM(E3,E5)</f>
        <v>98733.397600000011</v>
      </c>
    </row>
    <row r="7" spans="1:6" ht="12.75" hidden="1" customHeight="1" outlineLevel="1" x14ac:dyDescent="0.25">
      <c r="A7" s="2" t="s">
        <v>49</v>
      </c>
      <c r="B7" s="24">
        <f>-358-(10189-114)</f>
        <v>-10433</v>
      </c>
      <c r="C7" s="24">
        <f>-442-(6893-85)</f>
        <v>-7250</v>
      </c>
      <c r="D7" s="6"/>
      <c r="E7" s="6"/>
    </row>
    <row r="8" spans="1:6" ht="12.75" hidden="1" customHeight="1" outlineLevel="1" x14ac:dyDescent="0.25">
      <c r="A8" s="2" t="s">
        <v>48</v>
      </c>
      <c r="B8" s="3">
        <f>SUM(B6:B7)</f>
        <v>92077</v>
      </c>
      <c r="C8" s="3">
        <f>SUM(C6:C7)</f>
        <v>81844</v>
      </c>
      <c r="D8" s="3"/>
      <c r="E8" s="3"/>
    </row>
    <row r="9" spans="1:6" ht="12.75" hidden="1" customHeight="1" outlineLevel="1" x14ac:dyDescent="0.25">
      <c r="A9" s="26" t="s">
        <v>47</v>
      </c>
      <c r="B9" s="25">
        <f>B8/B6</f>
        <v>0.89822456345722368</v>
      </c>
      <c r="C9" s="25">
        <f>C8/C6</f>
        <v>0.91862527218443446</v>
      </c>
      <c r="D9" s="25"/>
      <c r="E9" s="25"/>
      <c r="F9" s="28"/>
    </row>
    <row r="10" spans="1:6" ht="12.75" hidden="1" customHeight="1" outlineLevel="1" x14ac:dyDescent="0.25">
      <c r="A10" s="2" t="s">
        <v>46</v>
      </c>
      <c r="B10" s="10">
        <f>-(6187-359)-(4990-466)</f>
        <v>-10352</v>
      </c>
      <c r="C10" s="10">
        <f>-(6073-485)-(5597-830)</f>
        <v>-10355</v>
      </c>
      <c r="D10" s="8"/>
      <c r="E10" s="8"/>
    </row>
    <row r="11" spans="1:6" ht="12.75" hidden="1" customHeight="1" outlineLevel="1" x14ac:dyDescent="0.25">
      <c r="A11" s="2" t="s">
        <v>45</v>
      </c>
      <c r="B11" s="24">
        <f>(3124-323-1290-170)-(1866-311)-85887*0-25*0</f>
        <v>-214</v>
      </c>
      <c r="C11" s="24">
        <f>(2029-367)-(1619-868-472-181-91)-12804*0+9278*0</f>
        <v>1655</v>
      </c>
      <c r="D11" s="27"/>
      <c r="E11" s="27"/>
    </row>
    <row r="12" spans="1:6" ht="12.75" hidden="1" customHeight="1" outlineLevel="1" x14ac:dyDescent="0.25">
      <c r="A12" s="2" t="s">
        <v>44</v>
      </c>
      <c r="B12" s="3">
        <f>B8+B10+B11</f>
        <v>81511</v>
      </c>
      <c r="C12" s="3">
        <f>C8+C10+C11</f>
        <v>73144</v>
      </c>
      <c r="D12" s="3"/>
      <c r="E12" s="3"/>
    </row>
    <row r="13" spans="1:6" ht="12.75" hidden="1" customHeight="1" outlineLevel="1" x14ac:dyDescent="0.25">
      <c r="A13" s="26" t="s">
        <v>43</v>
      </c>
      <c r="B13" s="25">
        <f>B12/B6</f>
        <v>0.79515169251780315</v>
      </c>
      <c r="C13" s="25">
        <f>C12/C6</f>
        <v>0.82097559880575577</v>
      </c>
      <c r="D13" s="25"/>
      <c r="E13" s="25"/>
    </row>
    <row r="14" spans="1:6" ht="12.75" hidden="1" customHeight="1" outlineLevel="1" x14ac:dyDescent="0.25">
      <c r="A14" s="2" t="s">
        <v>42</v>
      </c>
      <c r="B14" s="24">
        <f>-114-359</f>
        <v>-473</v>
      </c>
      <c r="C14" s="24">
        <f>-485-85</f>
        <v>-570</v>
      </c>
      <c r="D14" s="23"/>
      <c r="E14" s="23"/>
    </row>
    <row r="15" spans="1:6" ht="12.75" hidden="1" customHeight="1" outlineLevel="1" x14ac:dyDescent="0.25">
      <c r="A15" s="2" t="s">
        <v>41</v>
      </c>
      <c r="B15" s="3">
        <f>SUM(B12,B14)</f>
        <v>81038</v>
      </c>
      <c r="C15" s="3">
        <f>SUM(C12,C14)</f>
        <v>72574</v>
      </c>
      <c r="D15" s="3"/>
      <c r="E15" s="3"/>
    </row>
    <row r="16" spans="1:6" ht="12.75" hidden="1" customHeight="1" outlineLevel="1" x14ac:dyDescent="0.25">
      <c r="A16" s="2" t="s">
        <v>40</v>
      </c>
      <c r="B16" s="24">
        <v>-52117</v>
      </c>
      <c r="C16" s="24">
        <f>-43165+278</f>
        <v>-42887</v>
      </c>
      <c r="D16" s="23"/>
      <c r="E16" s="23"/>
    </row>
    <row r="17" spans="1:5" ht="12.75" hidden="1" customHeight="1" outlineLevel="1" x14ac:dyDescent="0.25">
      <c r="A17" s="2" t="s">
        <v>39</v>
      </c>
      <c r="B17" s="3">
        <f>SUM(B15:B16)</f>
        <v>28921</v>
      </c>
      <c r="C17" s="3">
        <f>SUM(C15:C16)</f>
        <v>29687</v>
      </c>
      <c r="D17" s="3"/>
      <c r="E17" s="3"/>
    </row>
    <row r="18" spans="1:5" ht="12.75" hidden="1" customHeight="1" outlineLevel="1" x14ac:dyDescent="0.25">
      <c r="A18" s="2" t="s">
        <v>38</v>
      </c>
      <c r="B18" s="22">
        <f>-110*0</f>
        <v>0</v>
      </c>
      <c r="C18" s="22">
        <v>0</v>
      </c>
      <c r="D18" s="22"/>
      <c r="E18" s="22"/>
    </row>
    <row r="19" spans="1:5" ht="12.75" hidden="1" customHeight="1" outlineLevel="1" x14ac:dyDescent="0.25">
      <c r="A19" s="2" t="s">
        <v>37</v>
      </c>
      <c r="B19" s="3">
        <f>B18/B17</f>
        <v>0</v>
      </c>
      <c r="C19" s="3">
        <f>C18/C17</f>
        <v>0</v>
      </c>
      <c r="D19" s="22"/>
      <c r="E19" s="22"/>
    </row>
    <row r="20" spans="1:5" ht="12.75" hidden="1" customHeight="1" outlineLevel="1" x14ac:dyDescent="0.25">
      <c r="A20" s="2" t="s">
        <v>36</v>
      </c>
      <c r="B20" s="10">
        <f>-264-23294*0</f>
        <v>-264</v>
      </c>
      <c r="C20" s="10">
        <f>12070-12101-35672*0</f>
        <v>-31</v>
      </c>
      <c r="D20" s="22"/>
      <c r="E20" s="22"/>
    </row>
    <row r="21" spans="1:5" ht="12.75" hidden="1" customHeight="1" outlineLevel="1" x14ac:dyDescent="0.25">
      <c r="A21" s="2" t="s">
        <v>35</v>
      </c>
      <c r="B21" s="21">
        <f>-B14</f>
        <v>473</v>
      </c>
      <c r="C21" s="21">
        <f>-C14</f>
        <v>570</v>
      </c>
      <c r="D21" s="21"/>
      <c r="E21" s="21"/>
    </row>
    <row r="22" spans="1:5" ht="12.75" hidden="1" customHeight="1" outlineLevel="1" x14ac:dyDescent="0.25">
      <c r="A22" s="2" t="s">
        <v>34</v>
      </c>
      <c r="B22" s="3">
        <f>B17+B20+B21</f>
        <v>29130</v>
      </c>
      <c r="C22" s="3">
        <f>C17+C20+C21</f>
        <v>30226</v>
      </c>
      <c r="D22" s="3"/>
      <c r="E22" s="3"/>
    </row>
    <row r="23" spans="1:5" ht="12.75" hidden="1" customHeight="1" outlineLevel="1" x14ac:dyDescent="0.25">
      <c r="A23" s="2" t="s">
        <v>33</v>
      </c>
      <c r="B23" s="10">
        <v>56833</v>
      </c>
      <c r="C23" s="10">
        <v>57525</v>
      </c>
      <c r="D23" s="10"/>
      <c r="E23" s="10"/>
    </row>
    <row r="24" spans="1:5" ht="12.75" hidden="1" customHeight="1" outlineLevel="1" x14ac:dyDescent="0.25">
      <c r="A24" s="2" t="s">
        <v>32</v>
      </c>
      <c r="B24" s="20">
        <f>B22/B23</f>
        <v>0.51255432583182303</v>
      </c>
      <c r="C24" s="20">
        <f>C22/C23</f>
        <v>0.52544111255975667</v>
      </c>
      <c r="D24" s="20"/>
      <c r="E24" s="20"/>
    </row>
    <row r="25" spans="1:5" ht="12.75" hidden="1" customHeight="1" outlineLevel="1" x14ac:dyDescent="0.25">
      <c r="B25" s="20"/>
      <c r="C25" s="20"/>
      <c r="D25" s="20"/>
      <c r="E25" s="20"/>
    </row>
    <row r="26" spans="1:5" ht="12.75" hidden="1" customHeight="1" outlineLevel="1" x14ac:dyDescent="0.25">
      <c r="B26" s="20"/>
      <c r="C26" s="20"/>
      <c r="D26" s="20"/>
      <c r="E26" s="20"/>
    </row>
    <row r="27" spans="1:5" hidden="1" outlineLevel="2" x14ac:dyDescent="0.25">
      <c r="A27" s="19" t="s">
        <v>31</v>
      </c>
      <c r="B27" s="18"/>
      <c r="C27" s="17">
        <v>2010</v>
      </c>
    </row>
    <row r="28" spans="1:5" hidden="1" outlineLevel="2" x14ac:dyDescent="0.25">
      <c r="A28" s="1" t="s">
        <v>30</v>
      </c>
      <c r="C28" s="15">
        <f>1348400+600</f>
        <v>1349000</v>
      </c>
    </row>
    <row r="29" spans="1:5" hidden="1" outlineLevel="2" x14ac:dyDescent="0.25">
      <c r="A29" s="1" t="s">
        <v>29</v>
      </c>
      <c r="C29" s="15">
        <v>32385</v>
      </c>
    </row>
    <row r="30" spans="1:5" hidden="1" outlineLevel="2" x14ac:dyDescent="0.25">
      <c r="A30" s="1" t="s">
        <v>28</v>
      </c>
      <c r="C30" s="15">
        <v>7826</v>
      </c>
    </row>
    <row r="31" spans="1:5" hidden="1" outlineLevel="2" x14ac:dyDescent="0.25">
      <c r="A31" s="1" t="s">
        <v>27</v>
      </c>
      <c r="C31" s="15">
        <f>319+181+17615+1</f>
        <v>18116</v>
      </c>
    </row>
    <row r="32" spans="1:5" hidden="1" outlineLevel="2" x14ac:dyDescent="0.25">
      <c r="A32" s="1" t="s">
        <v>26</v>
      </c>
      <c r="C32" s="15">
        <f>4117+1967+8137</f>
        <v>14221</v>
      </c>
    </row>
    <row r="33" spans="1:5" hidden="1" outlineLevel="2" x14ac:dyDescent="0.25">
      <c r="A33" s="1" t="s">
        <v>25</v>
      </c>
      <c r="C33" s="14">
        <v>120788</v>
      </c>
    </row>
    <row r="34" spans="1:5" hidden="1" outlineLevel="2" x14ac:dyDescent="0.25">
      <c r="A34" s="1" t="s">
        <v>24</v>
      </c>
      <c r="C34" s="16">
        <f>SUM(C28:C33)</f>
        <v>1542336</v>
      </c>
    </row>
    <row r="35" spans="1:5" hidden="1" outlineLevel="2" x14ac:dyDescent="0.25">
      <c r="A35" s="1"/>
    </row>
    <row r="36" spans="1:5" hidden="1" outlineLevel="2" x14ac:dyDescent="0.25">
      <c r="A36" s="1" t="s">
        <v>23</v>
      </c>
      <c r="C36" s="15">
        <f>786410+7796</f>
        <v>794206</v>
      </c>
    </row>
    <row r="37" spans="1:5" hidden="1" outlineLevel="2" x14ac:dyDescent="0.25">
      <c r="A37" s="1" t="s">
        <v>22</v>
      </c>
      <c r="C37" s="15">
        <f>21842+355+21007</f>
        <v>43204</v>
      </c>
    </row>
    <row r="38" spans="1:5" hidden="1" outlineLevel="2" x14ac:dyDescent="0.25">
      <c r="A38" s="1" t="s">
        <v>21</v>
      </c>
      <c r="C38" s="15">
        <f>2180+324+6990</f>
        <v>9494</v>
      </c>
    </row>
    <row r="39" spans="1:5" hidden="1" outlineLevel="2" x14ac:dyDescent="0.25">
      <c r="A39" s="1" t="s">
        <v>20</v>
      </c>
      <c r="C39" s="14">
        <f>3024</f>
        <v>3024</v>
      </c>
    </row>
    <row r="40" spans="1:5" hidden="1" outlineLevel="2" x14ac:dyDescent="0.25">
      <c r="A40" s="1" t="s">
        <v>19</v>
      </c>
      <c r="C40" s="13">
        <f>SUM(C36:C39)</f>
        <v>849928</v>
      </c>
    </row>
    <row r="41" spans="1:5" hidden="1" outlineLevel="2" x14ac:dyDescent="0.25">
      <c r="A41" s="1" t="s">
        <v>18</v>
      </c>
      <c r="C41" s="14">
        <v>692408</v>
      </c>
    </row>
    <row r="42" spans="1:5" hidden="1" outlineLevel="2" x14ac:dyDescent="0.25">
      <c r="A42" s="1" t="s">
        <v>17</v>
      </c>
      <c r="C42" s="13">
        <f>SUM(C40:C41)</f>
        <v>1542336</v>
      </c>
    </row>
    <row r="43" spans="1:5" hidden="1" outlineLevel="2" x14ac:dyDescent="0.25"/>
    <row r="44" spans="1:5" collapsed="1" x14ac:dyDescent="0.25"/>
    <row r="45" spans="1:5" x14ac:dyDescent="0.25">
      <c r="A45" s="12" t="s">
        <v>16</v>
      </c>
      <c r="B45" s="11" t="s">
        <v>15</v>
      </c>
      <c r="C45" s="11" t="s">
        <v>14</v>
      </c>
      <c r="D45" s="11" t="s">
        <v>13</v>
      </c>
      <c r="E45" s="11" t="s">
        <v>12</v>
      </c>
    </row>
    <row r="46" spans="1:5" x14ac:dyDescent="0.25">
      <c r="A46" s="2" t="s">
        <v>11</v>
      </c>
      <c r="B46" s="4" t="s">
        <v>0</v>
      </c>
      <c r="C46" s="4" t="s">
        <v>0</v>
      </c>
      <c r="D46" s="10">
        <v>100000</v>
      </c>
      <c r="E46" s="10">
        <v>100000</v>
      </c>
    </row>
    <row r="47" spans="1:5" x14ac:dyDescent="0.25">
      <c r="A47" s="2" t="s">
        <v>10</v>
      </c>
      <c r="B47" s="7" t="s">
        <v>0</v>
      </c>
      <c r="C47" s="7" t="s">
        <v>0</v>
      </c>
      <c r="D47" s="9">
        <v>6.5000000000000002E-2</v>
      </c>
      <c r="E47" s="9">
        <v>6.5000000000000002E-2</v>
      </c>
    </row>
    <row r="48" spans="1:5" x14ac:dyDescent="0.25">
      <c r="A48" s="2" t="s">
        <v>9</v>
      </c>
      <c r="B48" s="4" t="s">
        <v>0</v>
      </c>
      <c r="C48" s="4" t="s">
        <v>0</v>
      </c>
      <c r="D48" s="8">
        <f>D46*D47</f>
        <v>6500</v>
      </c>
      <c r="E48" s="8">
        <f>E46*E47</f>
        <v>6500</v>
      </c>
    </row>
    <row r="49" spans="1:5" x14ac:dyDescent="0.25">
      <c r="B49" s="4"/>
      <c r="C49" s="4"/>
      <c r="D49" s="5"/>
      <c r="E49" s="5"/>
    </row>
    <row r="50" spans="1:5" x14ac:dyDescent="0.25">
      <c r="A50" s="2" t="s">
        <v>8</v>
      </c>
      <c r="B50" s="4" t="s">
        <v>0</v>
      </c>
      <c r="C50" s="4" t="s">
        <v>0</v>
      </c>
      <c r="D50" s="5">
        <f>$D$48*(1/2)</f>
        <v>3250</v>
      </c>
      <c r="E50" s="5">
        <f>$D$48*(1/2)</f>
        <v>3250</v>
      </c>
    </row>
    <row r="51" spans="1:5" x14ac:dyDescent="0.25">
      <c r="A51" s="2" t="s">
        <v>7</v>
      </c>
      <c r="B51" s="7" t="s">
        <v>0</v>
      </c>
      <c r="C51" s="7" t="s">
        <v>0</v>
      </c>
      <c r="D51" s="6">
        <v>0</v>
      </c>
      <c r="E51" s="6">
        <f>$E$48*(1/2)</f>
        <v>3250</v>
      </c>
    </row>
    <row r="52" spans="1:5" x14ac:dyDescent="0.25">
      <c r="A52" s="2" t="s">
        <v>6</v>
      </c>
      <c r="B52" s="5">
        <f>SUM(B50:B51)</f>
        <v>0</v>
      </c>
      <c r="C52" s="5">
        <f>SUM(C50:C51)</f>
        <v>0</v>
      </c>
      <c r="D52" s="5">
        <f>SUM(D50:D51)</f>
        <v>3250</v>
      </c>
      <c r="E52" s="5">
        <f>SUM(E50:E51)</f>
        <v>6500</v>
      </c>
    </row>
    <row r="54" spans="1:5" x14ac:dyDescent="0.25">
      <c r="A54" s="2" t="s">
        <v>5</v>
      </c>
      <c r="B54" s="4" t="s">
        <v>0</v>
      </c>
      <c r="C54" s="4" t="s">
        <v>0</v>
      </c>
      <c r="D54" s="10">
        <v>50000</v>
      </c>
      <c r="E54" s="10">
        <v>50000</v>
      </c>
    </row>
    <row r="55" spans="1:5" x14ac:dyDescent="0.25">
      <c r="A55" s="2" t="s">
        <v>4</v>
      </c>
      <c r="B55" s="7" t="s">
        <v>0</v>
      </c>
      <c r="C55" s="7" t="s">
        <v>0</v>
      </c>
      <c r="D55" s="9">
        <v>0.05</v>
      </c>
      <c r="E55" s="9">
        <v>0.05</v>
      </c>
    </row>
    <row r="56" spans="1:5" x14ac:dyDescent="0.25">
      <c r="A56" s="2" t="s">
        <v>3</v>
      </c>
      <c r="B56" s="4" t="s">
        <v>0</v>
      </c>
      <c r="C56" s="4" t="s">
        <v>0</v>
      </c>
      <c r="D56" s="8">
        <f>D54*D55</f>
        <v>2500</v>
      </c>
      <c r="E56" s="8">
        <f>E54*E55</f>
        <v>2500</v>
      </c>
    </row>
    <row r="57" spans="1:5" x14ac:dyDescent="0.25">
      <c r="B57" s="4"/>
      <c r="C57" s="4"/>
      <c r="D57" s="5"/>
      <c r="E57" s="5"/>
    </row>
    <row r="58" spans="1:5" x14ac:dyDescent="0.25">
      <c r="A58" s="2" t="s">
        <v>2</v>
      </c>
      <c r="B58" s="4" t="s">
        <v>0</v>
      </c>
      <c r="C58" s="4" t="s">
        <v>0</v>
      </c>
      <c r="D58" s="5">
        <f>-$D$56*(1/2)</f>
        <v>-1250</v>
      </c>
      <c r="E58" s="5">
        <f>-$D$56*(1/2)</f>
        <v>-1250</v>
      </c>
    </row>
    <row r="59" spans="1:5" x14ac:dyDescent="0.25">
      <c r="A59" s="2" t="s">
        <v>54</v>
      </c>
      <c r="B59" s="7" t="s">
        <v>0</v>
      </c>
      <c r="C59" s="7" t="s">
        <v>0</v>
      </c>
      <c r="D59" s="6">
        <v>0</v>
      </c>
      <c r="E59" s="6">
        <f>-$E$56*(1/2)</f>
        <v>-1250</v>
      </c>
    </row>
    <row r="60" spans="1:5" x14ac:dyDescent="0.25">
      <c r="A60" s="2" t="s">
        <v>55</v>
      </c>
      <c r="B60" s="5">
        <f>SUM(B58:B59)</f>
        <v>0</v>
      </c>
      <c r="C60" s="5">
        <f>SUM(C58:C59)</f>
        <v>0</v>
      </c>
      <c r="D60" s="5">
        <f>SUM(D58:D59)</f>
        <v>-1250</v>
      </c>
      <c r="E60" s="5">
        <f>SUM(E58:E59)</f>
        <v>-2500</v>
      </c>
    </row>
    <row r="62" spans="1:5" x14ac:dyDescent="0.25">
      <c r="A62" s="2" t="s">
        <v>1</v>
      </c>
      <c r="B62" s="4" t="s">
        <v>0</v>
      </c>
      <c r="C62" s="4" t="s">
        <v>0</v>
      </c>
      <c r="D62" s="3">
        <f>D52+D60</f>
        <v>2000</v>
      </c>
      <c r="E62" s="3">
        <f>E52+E60</f>
        <v>4000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showGridLines="0" tabSelected="1" workbookViewId="0"/>
  </sheetViews>
  <sheetFormatPr defaultColWidth="9.140625" defaultRowHeight="15" outlineLevelRow="1" x14ac:dyDescent="0.25"/>
  <cols>
    <col min="1" max="1" width="42.5703125" style="2" customWidth="1"/>
    <col min="2" max="2" width="9.140625" style="1" customWidth="1"/>
    <col min="3" max="16384" width="9.140625" style="1"/>
  </cols>
  <sheetData>
    <row r="1" spans="1:7" ht="21" x14ac:dyDescent="0.35">
      <c r="A1" s="38"/>
    </row>
    <row r="2" spans="1:7" ht="20.100000000000001" customHeight="1" x14ac:dyDescent="0.25">
      <c r="A2" s="36" t="s">
        <v>53</v>
      </c>
      <c r="B2" s="11" t="s">
        <v>15</v>
      </c>
      <c r="C2" s="11" t="s">
        <v>14</v>
      </c>
      <c r="D2" s="11" t="s">
        <v>13</v>
      </c>
      <c r="E2" s="11" t="s">
        <v>12</v>
      </c>
    </row>
    <row r="3" spans="1:7" ht="12.75" customHeight="1" x14ac:dyDescent="0.25">
      <c r="A3" s="35" t="s">
        <v>52</v>
      </c>
      <c r="B3" s="10">
        <v>102510</v>
      </c>
      <c r="C3" s="10">
        <v>89094</v>
      </c>
      <c r="D3" s="8">
        <f>C6*(1+D4)</f>
        <v>90875.88</v>
      </c>
      <c r="E3" s="39"/>
      <c r="F3" s="49" t="s">
        <v>58</v>
      </c>
      <c r="G3" s="1" t="s">
        <v>57</v>
      </c>
    </row>
    <row r="4" spans="1:7" ht="12.75" customHeight="1" x14ac:dyDescent="0.25">
      <c r="A4" s="34" t="s">
        <v>51</v>
      </c>
      <c r="B4" s="46" t="s">
        <v>0</v>
      </c>
      <c r="C4" s="47">
        <f>C3/B3-1</f>
        <v>-0.13087503658179689</v>
      </c>
      <c r="D4" s="48">
        <v>0.02</v>
      </c>
      <c r="E4" s="48">
        <v>0.02</v>
      </c>
    </row>
    <row r="5" spans="1:7" ht="12.75" customHeight="1" outlineLevel="1" x14ac:dyDescent="0.25">
      <c r="A5" s="29" t="s">
        <v>1</v>
      </c>
      <c r="B5" s="45" t="s">
        <v>0</v>
      </c>
      <c r="C5" s="45" t="s">
        <v>0</v>
      </c>
      <c r="D5" s="40"/>
      <c r="E5" s="40"/>
    </row>
    <row r="6" spans="1:7" ht="12.75" customHeight="1" x14ac:dyDescent="0.25">
      <c r="A6" s="29" t="s">
        <v>50</v>
      </c>
      <c r="B6" s="5">
        <f>SUM(B3,B5)</f>
        <v>102510</v>
      </c>
      <c r="C6" s="5">
        <f>SUM(C3,C5)</f>
        <v>89094</v>
      </c>
      <c r="D6" s="5">
        <f>SUM(D3,D5)</f>
        <v>90875.88</v>
      </c>
      <c r="E6" s="5">
        <f>SUM(E3,E5)</f>
        <v>0</v>
      </c>
      <c r="F6" s="44">
        <f>IF(E6=0,ABS(E6-'Rental Income'!E6),-(E6-'Rental Income'!E6))</f>
        <v>98733.397600000011</v>
      </c>
    </row>
    <row r="7" spans="1:7" ht="12.75" hidden="1" customHeight="1" outlineLevel="1" x14ac:dyDescent="0.25">
      <c r="A7" s="2" t="s">
        <v>49</v>
      </c>
      <c r="B7" s="24">
        <f>-358-(10189-114)</f>
        <v>-10433</v>
      </c>
      <c r="C7" s="24">
        <f>-442-(6893-85)</f>
        <v>-7250</v>
      </c>
      <c r="D7" s="6"/>
      <c r="E7" s="6"/>
    </row>
    <row r="8" spans="1:7" ht="12.75" hidden="1" customHeight="1" outlineLevel="1" x14ac:dyDescent="0.25">
      <c r="A8" s="2" t="s">
        <v>48</v>
      </c>
      <c r="B8" s="3">
        <f>SUM(B6:B7)</f>
        <v>92077</v>
      </c>
      <c r="C8" s="3">
        <f>SUM(C6:C7)</f>
        <v>81844</v>
      </c>
      <c r="D8" s="3"/>
      <c r="E8" s="3"/>
    </row>
    <row r="9" spans="1:7" ht="12.75" hidden="1" customHeight="1" outlineLevel="1" x14ac:dyDescent="0.25">
      <c r="A9" s="26" t="s">
        <v>47</v>
      </c>
      <c r="B9" s="25">
        <f>B8/B6</f>
        <v>0.89822456345722368</v>
      </c>
      <c r="C9" s="25">
        <f>C8/C6</f>
        <v>0.91862527218443446</v>
      </c>
      <c r="D9" s="25"/>
      <c r="E9" s="25"/>
      <c r="F9" s="28"/>
    </row>
    <row r="10" spans="1:7" ht="12.75" hidden="1" customHeight="1" outlineLevel="1" x14ac:dyDescent="0.25">
      <c r="A10" s="2" t="s">
        <v>46</v>
      </c>
      <c r="B10" s="10">
        <f>-(6187-359)-(4990-466)</f>
        <v>-10352</v>
      </c>
      <c r="C10" s="10">
        <f>-(6073-485)-(5597-830)</f>
        <v>-10355</v>
      </c>
      <c r="D10" s="8"/>
      <c r="E10" s="8"/>
    </row>
    <row r="11" spans="1:7" ht="12.75" hidden="1" customHeight="1" outlineLevel="1" x14ac:dyDescent="0.25">
      <c r="A11" s="2" t="s">
        <v>45</v>
      </c>
      <c r="B11" s="24">
        <f>(3124-323-1290-170)-(1866-311)-85887*0-25*0</f>
        <v>-214</v>
      </c>
      <c r="C11" s="24">
        <f>(2029-367)-(1619-868-472-181-91)-12804*0+9278*0</f>
        <v>1655</v>
      </c>
      <c r="D11" s="27"/>
      <c r="E11" s="27"/>
    </row>
    <row r="12" spans="1:7" ht="12.75" hidden="1" customHeight="1" outlineLevel="1" x14ac:dyDescent="0.25">
      <c r="A12" s="2" t="s">
        <v>44</v>
      </c>
      <c r="B12" s="3">
        <f>B8+B10+B11</f>
        <v>81511</v>
      </c>
      <c r="C12" s="3">
        <f>C8+C10+C11</f>
        <v>73144</v>
      </c>
      <c r="D12" s="3"/>
      <c r="E12" s="3"/>
    </row>
    <row r="13" spans="1:7" ht="12.75" hidden="1" customHeight="1" outlineLevel="1" x14ac:dyDescent="0.25">
      <c r="A13" s="26" t="s">
        <v>43</v>
      </c>
      <c r="B13" s="25">
        <f>B12/B6</f>
        <v>0.79515169251780315</v>
      </c>
      <c r="C13" s="25">
        <f>C12/C6</f>
        <v>0.82097559880575577</v>
      </c>
      <c r="D13" s="25"/>
      <c r="E13" s="25"/>
    </row>
    <row r="14" spans="1:7" ht="12.75" hidden="1" customHeight="1" outlineLevel="1" x14ac:dyDescent="0.25">
      <c r="A14" s="2" t="s">
        <v>42</v>
      </c>
      <c r="B14" s="24">
        <f>-114-359</f>
        <v>-473</v>
      </c>
      <c r="C14" s="24">
        <f>-485-85</f>
        <v>-570</v>
      </c>
      <c r="D14" s="23"/>
      <c r="E14" s="23"/>
    </row>
    <row r="15" spans="1:7" ht="12.75" hidden="1" customHeight="1" outlineLevel="1" x14ac:dyDescent="0.25">
      <c r="A15" s="2" t="s">
        <v>41</v>
      </c>
      <c r="B15" s="3">
        <f>SUM(B12,B14)</f>
        <v>81038</v>
      </c>
      <c r="C15" s="3">
        <f>SUM(C12,C14)</f>
        <v>72574</v>
      </c>
      <c r="D15" s="3"/>
      <c r="E15" s="3"/>
    </row>
    <row r="16" spans="1:7" ht="12.75" hidden="1" customHeight="1" outlineLevel="1" x14ac:dyDescent="0.25">
      <c r="A16" s="2" t="s">
        <v>40</v>
      </c>
      <c r="B16" s="24">
        <v>-52117</v>
      </c>
      <c r="C16" s="24">
        <f>-43165+278</f>
        <v>-42887</v>
      </c>
      <c r="D16" s="23"/>
      <c r="E16" s="23"/>
    </row>
    <row r="17" spans="1:5" ht="12.75" hidden="1" customHeight="1" outlineLevel="1" x14ac:dyDescent="0.25">
      <c r="A17" s="2" t="s">
        <v>39</v>
      </c>
      <c r="B17" s="3">
        <f>SUM(B15:B16)</f>
        <v>28921</v>
      </c>
      <c r="C17" s="3">
        <f>SUM(C15:C16)</f>
        <v>29687</v>
      </c>
      <c r="D17" s="3"/>
      <c r="E17" s="3"/>
    </row>
    <row r="18" spans="1:5" ht="12.75" hidden="1" customHeight="1" outlineLevel="1" x14ac:dyDescent="0.25">
      <c r="A18" s="2" t="s">
        <v>38</v>
      </c>
      <c r="B18" s="22">
        <f>-110*0</f>
        <v>0</v>
      </c>
      <c r="C18" s="22">
        <v>0</v>
      </c>
      <c r="D18" s="22"/>
      <c r="E18" s="22"/>
    </row>
    <row r="19" spans="1:5" ht="12.75" hidden="1" customHeight="1" outlineLevel="1" x14ac:dyDescent="0.25">
      <c r="A19" s="2" t="s">
        <v>37</v>
      </c>
      <c r="B19" s="3">
        <f>B18/B17</f>
        <v>0</v>
      </c>
      <c r="C19" s="3">
        <f>C18/C17</f>
        <v>0</v>
      </c>
      <c r="D19" s="22"/>
      <c r="E19" s="22"/>
    </row>
    <row r="20" spans="1:5" ht="12.75" hidden="1" customHeight="1" outlineLevel="1" x14ac:dyDescent="0.25">
      <c r="A20" s="2" t="s">
        <v>36</v>
      </c>
      <c r="B20" s="10">
        <f>-264-23294*0</f>
        <v>-264</v>
      </c>
      <c r="C20" s="10">
        <f>12070-12101-35672*0</f>
        <v>-31</v>
      </c>
      <c r="D20" s="22"/>
      <c r="E20" s="22"/>
    </row>
    <row r="21" spans="1:5" ht="12.75" hidden="1" customHeight="1" outlineLevel="1" x14ac:dyDescent="0.25">
      <c r="A21" s="2" t="s">
        <v>35</v>
      </c>
      <c r="B21" s="21">
        <f>-B14</f>
        <v>473</v>
      </c>
      <c r="C21" s="21">
        <f>-C14</f>
        <v>570</v>
      </c>
      <c r="D21" s="21"/>
      <c r="E21" s="21"/>
    </row>
    <row r="22" spans="1:5" ht="12.75" hidden="1" customHeight="1" outlineLevel="1" x14ac:dyDescent="0.25">
      <c r="A22" s="2" t="s">
        <v>34</v>
      </c>
      <c r="B22" s="3">
        <f>B17+B20+B21</f>
        <v>29130</v>
      </c>
      <c r="C22" s="3">
        <f>C17+C20+C21</f>
        <v>30226</v>
      </c>
      <c r="D22" s="3"/>
      <c r="E22" s="3"/>
    </row>
    <row r="23" spans="1:5" ht="12.75" hidden="1" customHeight="1" outlineLevel="1" x14ac:dyDescent="0.25">
      <c r="A23" s="2" t="s">
        <v>33</v>
      </c>
      <c r="B23" s="10">
        <v>56833</v>
      </c>
      <c r="C23" s="10">
        <v>57525</v>
      </c>
      <c r="D23" s="10"/>
      <c r="E23" s="10"/>
    </row>
    <row r="24" spans="1:5" ht="12.75" hidden="1" customHeight="1" outlineLevel="1" x14ac:dyDescent="0.25">
      <c r="A24" s="2" t="s">
        <v>32</v>
      </c>
      <c r="B24" s="20">
        <f>B22/B23</f>
        <v>0.51255432583182303</v>
      </c>
      <c r="C24" s="20">
        <f>C22/C23</f>
        <v>0.52544111255975667</v>
      </c>
      <c r="D24" s="20"/>
      <c r="E24" s="20"/>
    </row>
    <row r="25" spans="1:5" ht="12.75" hidden="1" customHeight="1" outlineLevel="1" x14ac:dyDescent="0.25">
      <c r="B25" s="20"/>
      <c r="C25" s="20"/>
      <c r="D25" s="20"/>
      <c r="E25" s="20"/>
    </row>
    <row r="26" spans="1:5" ht="12.75" hidden="1" customHeight="1" outlineLevel="1" x14ac:dyDescent="0.25">
      <c r="B26" s="20"/>
      <c r="C26" s="20"/>
      <c r="D26" s="20"/>
      <c r="E26" s="20"/>
    </row>
    <row r="27" spans="1:5" hidden="1" outlineLevel="1" x14ac:dyDescent="0.25">
      <c r="A27" s="1"/>
    </row>
    <row r="28" spans="1:5" hidden="1" outlineLevel="1" x14ac:dyDescent="0.25">
      <c r="A28" s="19" t="s">
        <v>31</v>
      </c>
      <c r="B28" s="18"/>
      <c r="C28" s="17">
        <v>2010</v>
      </c>
    </row>
    <row r="29" spans="1:5" hidden="1" outlineLevel="1" x14ac:dyDescent="0.25">
      <c r="A29" s="1" t="s">
        <v>30</v>
      </c>
      <c r="C29" s="15">
        <f>1348400+600</f>
        <v>1349000</v>
      </c>
    </row>
    <row r="30" spans="1:5" hidden="1" outlineLevel="1" x14ac:dyDescent="0.25">
      <c r="A30" s="1" t="s">
        <v>29</v>
      </c>
      <c r="C30" s="15">
        <v>32385</v>
      </c>
    </row>
    <row r="31" spans="1:5" hidden="1" outlineLevel="1" x14ac:dyDescent="0.25">
      <c r="A31" s="1" t="s">
        <v>28</v>
      </c>
      <c r="C31" s="15">
        <v>7826</v>
      </c>
    </row>
    <row r="32" spans="1:5" hidden="1" outlineLevel="1" x14ac:dyDescent="0.25">
      <c r="A32" s="1" t="s">
        <v>27</v>
      </c>
      <c r="C32" s="15">
        <f>319+181+17615+1</f>
        <v>18116</v>
      </c>
    </row>
    <row r="33" spans="1:6" hidden="1" outlineLevel="1" x14ac:dyDescent="0.25">
      <c r="A33" s="1" t="s">
        <v>26</v>
      </c>
      <c r="C33" s="15">
        <f>4117+1967+8137</f>
        <v>14221</v>
      </c>
    </row>
    <row r="34" spans="1:6" hidden="1" outlineLevel="1" x14ac:dyDescent="0.25">
      <c r="A34" s="1" t="s">
        <v>25</v>
      </c>
      <c r="C34" s="14">
        <v>120788</v>
      </c>
    </row>
    <row r="35" spans="1:6" hidden="1" outlineLevel="1" x14ac:dyDescent="0.25">
      <c r="A35" s="1" t="s">
        <v>24</v>
      </c>
      <c r="C35" s="16">
        <f>SUM(C29:C34)</f>
        <v>1542336</v>
      </c>
    </row>
    <row r="36" spans="1:6" hidden="1" outlineLevel="1" x14ac:dyDescent="0.25">
      <c r="A36" s="1"/>
    </row>
    <row r="37" spans="1:6" hidden="1" outlineLevel="1" x14ac:dyDescent="0.25">
      <c r="A37" s="1" t="s">
        <v>23</v>
      </c>
      <c r="C37" s="15">
        <f>786410+7796</f>
        <v>794206</v>
      </c>
    </row>
    <row r="38" spans="1:6" hidden="1" outlineLevel="1" x14ac:dyDescent="0.25">
      <c r="A38" s="1" t="s">
        <v>22</v>
      </c>
      <c r="C38" s="15">
        <f>21842+355+21007</f>
        <v>43204</v>
      </c>
    </row>
    <row r="39" spans="1:6" hidden="1" outlineLevel="1" x14ac:dyDescent="0.25">
      <c r="A39" s="1" t="s">
        <v>21</v>
      </c>
      <c r="C39" s="15">
        <f>2180+324+6990</f>
        <v>9494</v>
      </c>
    </row>
    <row r="40" spans="1:6" hidden="1" outlineLevel="1" x14ac:dyDescent="0.25">
      <c r="A40" s="1" t="s">
        <v>20</v>
      </c>
      <c r="C40" s="14">
        <f>3024</f>
        <v>3024</v>
      </c>
    </row>
    <row r="41" spans="1:6" hidden="1" outlineLevel="1" x14ac:dyDescent="0.25">
      <c r="A41" s="1" t="s">
        <v>19</v>
      </c>
      <c r="C41" s="13">
        <f>SUM(C37:C40)</f>
        <v>849928</v>
      </c>
    </row>
    <row r="42" spans="1:6" hidden="1" outlineLevel="1" x14ac:dyDescent="0.25">
      <c r="A42" s="1" t="s">
        <v>18</v>
      </c>
      <c r="C42" s="14">
        <v>692408</v>
      </c>
    </row>
    <row r="43" spans="1:6" hidden="1" outlineLevel="1" x14ac:dyDescent="0.25">
      <c r="A43" s="1" t="s">
        <v>17</v>
      </c>
      <c r="C43" s="13">
        <f>SUM(C41:C42)</f>
        <v>1542336</v>
      </c>
    </row>
    <row r="44" spans="1:6" collapsed="1" x14ac:dyDescent="0.25"/>
    <row r="45" spans="1:6" x14ac:dyDescent="0.25">
      <c r="A45" s="12" t="s">
        <v>16</v>
      </c>
      <c r="B45" s="11" t="s">
        <v>15</v>
      </c>
      <c r="C45" s="11" t="s">
        <v>14</v>
      </c>
      <c r="D45" s="11" t="s">
        <v>13</v>
      </c>
      <c r="E45" s="11" t="s">
        <v>12</v>
      </c>
    </row>
    <row r="46" spans="1:6" x14ac:dyDescent="0.25">
      <c r="A46" s="2" t="s">
        <v>11</v>
      </c>
      <c r="B46" s="4" t="s">
        <v>0</v>
      </c>
      <c r="C46" s="4" t="s">
        <v>0</v>
      </c>
      <c r="D46" s="10">
        <v>100000</v>
      </c>
      <c r="E46" s="10">
        <v>100000</v>
      </c>
    </row>
    <row r="47" spans="1:6" x14ac:dyDescent="0.25">
      <c r="A47" s="2" t="s">
        <v>10</v>
      </c>
      <c r="B47" s="7" t="s">
        <v>0</v>
      </c>
      <c r="C47" s="7" t="s">
        <v>0</v>
      </c>
      <c r="D47" s="9">
        <v>6.5000000000000002E-2</v>
      </c>
      <c r="E47" s="9">
        <v>6.5000000000000002E-2</v>
      </c>
    </row>
    <row r="48" spans="1:6" x14ac:dyDescent="0.25">
      <c r="A48" s="2" t="s">
        <v>9</v>
      </c>
      <c r="B48" s="4" t="s">
        <v>0</v>
      </c>
      <c r="C48" s="4" t="s">
        <v>0</v>
      </c>
      <c r="D48" s="8">
        <f>D46*D47</f>
        <v>6500</v>
      </c>
      <c r="E48" s="39"/>
      <c r="F48" s="44">
        <f>IF(E48=0,ABS(E48-'Rental Income'!E48),-(E48-'Rental Income'!E48))</f>
        <v>6500</v>
      </c>
    </row>
    <row r="49" spans="1:6" x14ac:dyDescent="0.25">
      <c r="B49" s="4"/>
      <c r="C49" s="4"/>
      <c r="D49" s="5"/>
      <c r="E49" s="5"/>
    </row>
    <row r="50" spans="1:6" x14ac:dyDescent="0.25">
      <c r="A50" s="2" t="s">
        <v>8</v>
      </c>
      <c r="B50" s="4" t="s">
        <v>0</v>
      </c>
      <c r="C50" s="4" t="s">
        <v>0</v>
      </c>
      <c r="D50" s="5">
        <f>$D$48*(1/2)</f>
        <v>3250</v>
      </c>
      <c r="E50" s="42"/>
    </row>
    <row r="51" spans="1:6" x14ac:dyDescent="0.25">
      <c r="A51" s="2" t="s">
        <v>7</v>
      </c>
      <c r="B51" s="7" t="s">
        <v>0</v>
      </c>
      <c r="C51" s="7" t="s">
        <v>0</v>
      </c>
      <c r="D51" s="6">
        <v>0</v>
      </c>
      <c r="E51" s="40"/>
    </row>
    <row r="52" spans="1:6" x14ac:dyDescent="0.25">
      <c r="A52" s="2" t="s">
        <v>6</v>
      </c>
      <c r="B52" s="5">
        <f>SUM(B50:B51)</f>
        <v>0</v>
      </c>
      <c r="C52" s="5">
        <f>SUM(C50:C51)</f>
        <v>0</v>
      </c>
      <c r="D52" s="5">
        <f>SUM(D50:D51)</f>
        <v>3250</v>
      </c>
      <c r="E52" s="5">
        <f>SUM(E50:E51)</f>
        <v>0</v>
      </c>
      <c r="F52" s="44">
        <f>IF(E52=0,ABS(E52-'Rental Income'!E52),-(E52-'Rental Income'!E52))</f>
        <v>6500</v>
      </c>
    </row>
    <row r="54" spans="1:6" x14ac:dyDescent="0.25">
      <c r="A54" s="2" t="s">
        <v>5</v>
      </c>
      <c r="B54" s="4" t="s">
        <v>0</v>
      </c>
      <c r="C54" s="4" t="s">
        <v>0</v>
      </c>
      <c r="D54" s="10">
        <v>50000</v>
      </c>
      <c r="E54" s="10">
        <v>50000</v>
      </c>
    </row>
    <row r="55" spans="1:6" x14ac:dyDescent="0.25">
      <c r="A55" s="2" t="s">
        <v>4</v>
      </c>
      <c r="B55" s="7" t="s">
        <v>0</v>
      </c>
      <c r="C55" s="7" t="s">
        <v>0</v>
      </c>
      <c r="D55" s="9">
        <v>0.05</v>
      </c>
      <c r="E55" s="9">
        <v>0.05</v>
      </c>
    </row>
    <row r="56" spans="1:6" x14ac:dyDescent="0.25">
      <c r="A56" s="2" t="s">
        <v>3</v>
      </c>
      <c r="B56" s="4" t="s">
        <v>0</v>
      </c>
      <c r="C56" s="4" t="s">
        <v>0</v>
      </c>
      <c r="D56" s="39"/>
      <c r="E56" s="39"/>
      <c r="F56" s="44">
        <f>IF(E56=0,ABS(E56-'Rental Income'!E56),-(E56-'Rental Income'!E56))</f>
        <v>2500</v>
      </c>
    </row>
    <row r="57" spans="1:6" x14ac:dyDescent="0.25">
      <c r="B57" s="4"/>
      <c r="C57" s="4"/>
      <c r="D57" s="5"/>
      <c r="E57" s="5"/>
    </row>
    <row r="58" spans="1:6" x14ac:dyDescent="0.25">
      <c r="A58" s="2" t="s">
        <v>2</v>
      </c>
      <c r="B58" s="4" t="s">
        <v>0</v>
      </c>
      <c r="C58" s="4" t="s">
        <v>0</v>
      </c>
      <c r="D58" s="41"/>
      <c r="E58" s="41"/>
    </row>
    <row r="59" spans="1:6" x14ac:dyDescent="0.25">
      <c r="A59" s="2" t="s">
        <v>54</v>
      </c>
      <c r="B59" s="7" t="s">
        <v>0</v>
      </c>
      <c r="C59" s="7" t="s">
        <v>0</v>
      </c>
      <c r="D59" s="40"/>
      <c r="E59" s="40"/>
    </row>
    <row r="60" spans="1:6" x14ac:dyDescent="0.25">
      <c r="A60" s="2" t="s">
        <v>55</v>
      </c>
      <c r="B60" s="5">
        <f>SUM(B58:B59)</f>
        <v>0</v>
      </c>
      <c r="C60" s="5">
        <f>SUM(C58:C59)</f>
        <v>0</v>
      </c>
      <c r="D60" s="41"/>
      <c r="E60" s="41"/>
      <c r="F60" s="44">
        <f>IF(E60=0,ABS(E60-'Rental Income'!E60),-(E60-'Rental Income'!E60))</f>
        <v>2500</v>
      </c>
    </row>
    <row r="62" spans="1:6" x14ac:dyDescent="0.25">
      <c r="A62" s="2" t="s">
        <v>1</v>
      </c>
      <c r="B62" s="4" t="s">
        <v>0</v>
      </c>
      <c r="C62" s="4" t="s">
        <v>0</v>
      </c>
      <c r="D62" s="43"/>
      <c r="E62" s="43"/>
      <c r="F62" s="44">
        <f>IF(E62=0,ABS(E62-'Rental Income'!E62),-(E62-'Rental Income'!E62))</f>
        <v>4000</v>
      </c>
    </row>
    <row r="63" spans="1:6" x14ac:dyDescent="0.25">
      <c r="A63" s="37" t="s">
        <v>56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FA068CD4-1516-4B35-8F1E-00149D7B5356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0"/>
              <x14:cfIcon iconSet="3Symbols2" iconId="2"/>
              <x14:cfIcon iconSet="3Symbols2" iconId="1"/>
            </x14:iconSet>
          </x14:cfRule>
          <xm:sqref>F6</xm:sqref>
        </x14:conditionalFormatting>
        <x14:conditionalFormatting xmlns:xm="http://schemas.microsoft.com/office/excel/2006/main">
          <x14:cfRule type="iconSet" priority="5" id="{B2BA0854-0DEC-4F3A-B464-609FE941A597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0"/>
              <x14:cfIcon iconSet="3Symbols2" iconId="2"/>
              <x14:cfIcon iconSet="3Symbols2" iconId="1"/>
            </x14:iconSet>
          </x14:cfRule>
          <xm:sqref>F48</xm:sqref>
        </x14:conditionalFormatting>
        <x14:conditionalFormatting xmlns:xm="http://schemas.microsoft.com/office/excel/2006/main">
          <x14:cfRule type="iconSet" priority="4" id="{48DA42A0-A76E-405C-BB2F-27551547F104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0"/>
              <x14:cfIcon iconSet="3Symbols2" iconId="2"/>
              <x14:cfIcon iconSet="3Symbols2" iconId="1"/>
            </x14:iconSet>
          </x14:cfRule>
          <xm:sqref>F52</xm:sqref>
        </x14:conditionalFormatting>
        <x14:conditionalFormatting xmlns:xm="http://schemas.microsoft.com/office/excel/2006/main">
          <x14:cfRule type="iconSet" priority="3" id="{3CEC8775-6400-4934-BC95-51B7E89D8D73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0"/>
              <x14:cfIcon iconSet="3Symbols2" iconId="2"/>
              <x14:cfIcon iconSet="3Symbols2" iconId="1"/>
            </x14:iconSet>
          </x14:cfRule>
          <xm:sqref>F56</xm:sqref>
        </x14:conditionalFormatting>
        <x14:conditionalFormatting xmlns:xm="http://schemas.microsoft.com/office/excel/2006/main">
          <x14:cfRule type="iconSet" priority="2" id="{864CB71B-CE98-42C0-93F8-D9D40F8164D3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0"/>
              <x14:cfIcon iconSet="3Symbols2" iconId="2"/>
              <x14:cfIcon iconSet="3Symbols2" iconId="1"/>
            </x14:iconSet>
          </x14:cfRule>
          <xm:sqref>F60</xm:sqref>
        </x14:conditionalFormatting>
        <x14:conditionalFormatting xmlns:xm="http://schemas.microsoft.com/office/excel/2006/main">
          <x14:cfRule type="iconSet" priority="1" id="{970A0A9A-7C65-4D77-B3FF-D77C8A0E92B0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0"/>
              <x14:cfIcon iconSet="3Symbols2" iconId="2"/>
              <x14:cfIcon iconSet="3Symbols2" iconId="1"/>
            </x14:iconSet>
          </x14:cfRule>
          <xm:sqref>F62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Rental Income</vt:lpstr>
      <vt:lpstr>Rental Income Section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 Freitag-Akselrod</cp:lastModifiedBy>
  <dcterms:created xsi:type="dcterms:W3CDTF">2012-03-15T11:04:20Z</dcterms:created>
  <dcterms:modified xsi:type="dcterms:W3CDTF">2014-12-18T13:26:43Z</dcterms:modified>
</cp:coreProperties>
</file>